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oradi" sheetId="1" r:id="rId1"/>
  </sheets>
  <definedNames/>
  <calcPr fullCalcOnLoad="1"/>
</workbook>
</file>

<file path=xl/sharedStrings.xml><?xml version="1.0" encoding="utf-8"?>
<sst xmlns="http://schemas.openxmlformats.org/spreadsheetml/2006/main" count="150" uniqueCount="85">
  <si>
    <t>MLADŠÍ ŽÁCI</t>
  </si>
  <si>
    <t>Dat. nar.</t>
  </si>
  <si>
    <t>dálka</t>
  </si>
  <si>
    <t>body</t>
  </si>
  <si>
    <t>TJ Dvůr Králové n. L.</t>
  </si>
  <si>
    <t>Ing. Jan Veverka</t>
  </si>
  <si>
    <t>Název akce:</t>
  </si>
  <si>
    <t>Krajský přebor královéhradeckého kraje družstev mladších žáků a žákyň II. třídy</t>
  </si>
  <si>
    <t xml:space="preserve">Místo a datum: </t>
  </si>
  <si>
    <t xml:space="preserve">Pořadatel: </t>
  </si>
  <si>
    <t xml:space="preserve">Ředitel závodu: </t>
  </si>
  <si>
    <t xml:space="preserve">Hlavní rozhodčí: </t>
  </si>
  <si>
    <t>Řídící soutěže</t>
  </si>
  <si>
    <t>Pavlína Špatenková</t>
  </si>
  <si>
    <t>Výsledky sestavil:</t>
  </si>
  <si>
    <t>Ondřej Veverka</t>
  </si>
  <si>
    <t>Poznámka:</t>
  </si>
  <si>
    <t>MLADŠÍ ŽÁKYNĚ</t>
  </si>
  <si>
    <t>Přímení-jméno</t>
  </si>
  <si>
    <t>60 m</t>
  </si>
  <si>
    <t>600 m</t>
  </si>
  <si>
    <t>míček</t>
  </si>
  <si>
    <t>Sokol Dvůr Králové</t>
  </si>
  <si>
    <t>Družstvo celkem:</t>
  </si>
  <si>
    <t>:</t>
  </si>
  <si>
    <t>TJ Dobruška</t>
  </si>
  <si>
    <t>Sokol Jaroměř</t>
  </si>
  <si>
    <t>800 m</t>
  </si>
  <si>
    <t>Hysková Dominika</t>
  </si>
  <si>
    <t>Holubová Kateřina</t>
  </si>
  <si>
    <t>Kränková Anna</t>
  </si>
  <si>
    <t>Házová Pavlina</t>
  </si>
  <si>
    <t>Špatenková Eva</t>
  </si>
  <si>
    <t>Obst Vojtěch</t>
  </si>
  <si>
    <t>Rausa Ondřej</t>
  </si>
  <si>
    <t>Vlček Pavel</t>
  </si>
  <si>
    <t>Kuchta Jan</t>
  </si>
  <si>
    <t>Hojný Vojtěch</t>
  </si>
  <si>
    <t>Erben Nikolas</t>
  </si>
  <si>
    <t>Sokol Hradec Králové</t>
  </si>
  <si>
    <t>Ludvíková Tereza</t>
  </si>
  <si>
    <t>Čermáková Radka</t>
  </si>
  <si>
    <t>Marková Marie</t>
  </si>
  <si>
    <t>Blažková Natálie</t>
  </si>
  <si>
    <t>Richterová Gabriela</t>
  </si>
  <si>
    <t>Novotná Františka</t>
  </si>
  <si>
    <t>Sokol Hradec Králové "A"</t>
  </si>
  <si>
    <t>Sokol Hradec Králové "B"</t>
  </si>
  <si>
    <t>Pácalová Kateřina</t>
  </si>
  <si>
    <t>Hovádková Natálie</t>
  </si>
  <si>
    <t>Kombercová Zuzana</t>
  </si>
  <si>
    <t>Doležalová Ema</t>
  </si>
  <si>
    <t>Keprtová Markéta</t>
  </si>
  <si>
    <t>Bára Jan</t>
  </si>
  <si>
    <t>Jeřábek Dalibor</t>
  </si>
  <si>
    <t>Dunda Jiří</t>
  </si>
  <si>
    <t>Karlík Daniel</t>
  </si>
  <si>
    <t>Nezbeda Jan</t>
  </si>
  <si>
    <t>Lupínek Viktor</t>
  </si>
  <si>
    <t>Svoboda Dominik</t>
  </si>
  <si>
    <t>Sychra Petr</t>
  </si>
  <si>
    <t>Voborník Jan</t>
  </si>
  <si>
    <t>Bašová Magdaléna</t>
  </si>
  <si>
    <t>Bašová Vanesa</t>
  </si>
  <si>
    <t>Holečková Pavlína</t>
  </si>
  <si>
    <t>Slavíčková Magda</t>
  </si>
  <si>
    <t>Tomášová Andrea</t>
  </si>
  <si>
    <t>Moravcová Aneta</t>
  </si>
  <si>
    <t>Hájek Šimon</t>
  </si>
  <si>
    <t>Ovčarik Adam</t>
  </si>
  <si>
    <t>Matějů Marek</t>
  </si>
  <si>
    <t>Řehák Karel</t>
  </si>
  <si>
    <t>Novotný Jan</t>
  </si>
  <si>
    <t>Vítková Zuzana</t>
  </si>
  <si>
    <t>Stav po prvním kole:</t>
  </si>
  <si>
    <t>Sokol Dvůr Králové n.L.</t>
  </si>
  <si>
    <t>oddíl</t>
  </si>
  <si>
    <t>hl. body</t>
  </si>
  <si>
    <t>Sokol Hradec Králové A</t>
  </si>
  <si>
    <t>Sokol Hradec Králové B</t>
  </si>
  <si>
    <t>pom. body</t>
  </si>
  <si>
    <t>Sokol Dvůr Králové n. L.</t>
  </si>
  <si>
    <t xml:space="preserve">Sokol Hradec Králové </t>
  </si>
  <si>
    <t>Ing. Oldřich Voňka</t>
  </si>
  <si>
    <t>Závody proběhly za teplého slunečného počasí, bez protestů a bez zranění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</si>
</sst>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:ss.0"/>
    <numFmt numFmtId="172" formatCode="0.0000"/>
    <numFmt numFmtId="173" formatCode="00.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0" fontId="1" fillId="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00390625" style="0" customWidth="1"/>
    <col min="2" max="2" width="20.57421875" style="0" customWidth="1"/>
    <col min="6" max="6" width="4.140625" style="0" customWidth="1"/>
    <col min="7" max="7" width="1.57421875" style="0" customWidth="1"/>
    <col min="8" max="8" width="5.7109375" style="0" customWidth="1"/>
  </cols>
  <sheetData>
    <row r="1" spans="2:3" ht="12.75">
      <c r="B1" s="3" t="s">
        <v>6</v>
      </c>
      <c r="C1" t="s">
        <v>7</v>
      </c>
    </row>
    <row r="2" spans="2:3" ht="12.75">
      <c r="B2" s="4" t="s">
        <v>8</v>
      </c>
      <c r="C2" s="21">
        <v>39583</v>
      </c>
    </row>
    <row r="3" spans="2:3" ht="12.75">
      <c r="B3" s="4" t="s">
        <v>9</v>
      </c>
      <c r="C3" t="s">
        <v>4</v>
      </c>
    </row>
    <row r="4" spans="2:3" ht="12.75">
      <c r="B4" s="4" t="s">
        <v>10</v>
      </c>
      <c r="C4" t="s">
        <v>83</v>
      </c>
    </row>
    <row r="5" spans="2:3" ht="12.75">
      <c r="B5" s="5" t="s">
        <v>11</v>
      </c>
      <c r="C5" t="s">
        <v>5</v>
      </c>
    </row>
    <row r="6" spans="2:3" ht="12.75">
      <c r="B6" s="5" t="s">
        <v>12</v>
      </c>
      <c r="C6" t="s">
        <v>13</v>
      </c>
    </row>
    <row r="7" spans="2:3" ht="12.75">
      <c r="B7" s="7" t="s">
        <v>14</v>
      </c>
      <c r="C7" t="s">
        <v>15</v>
      </c>
    </row>
    <row r="8" spans="2:3" ht="12.75">
      <c r="B8" s="6" t="s">
        <v>16</v>
      </c>
      <c r="C8" t="s">
        <v>84</v>
      </c>
    </row>
    <row r="10" ht="12.75">
      <c r="B10" s="11" t="s">
        <v>17</v>
      </c>
    </row>
    <row r="12" spans="2:14" ht="12.75">
      <c r="B12" s="10" t="s">
        <v>18</v>
      </c>
      <c r="C12" s="11" t="s">
        <v>1</v>
      </c>
      <c r="D12" s="11" t="s">
        <v>19</v>
      </c>
      <c r="E12" s="11"/>
      <c r="F12" s="10" t="s">
        <v>20</v>
      </c>
      <c r="G12" s="10"/>
      <c r="H12" s="9"/>
      <c r="I12" s="11"/>
      <c r="J12" s="11" t="s">
        <v>2</v>
      </c>
      <c r="K12" s="11"/>
      <c r="L12" s="11" t="s">
        <v>21</v>
      </c>
      <c r="N12" s="11" t="s">
        <v>3</v>
      </c>
    </row>
    <row r="13" spans="2:15" ht="12.75">
      <c r="B13" s="8" t="s">
        <v>22</v>
      </c>
      <c r="C13" s="1"/>
      <c r="D13" s="1"/>
      <c r="E13" s="1"/>
      <c r="F13" s="1"/>
      <c r="G13" s="2"/>
      <c r="H13" s="1"/>
      <c r="I13" s="1"/>
      <c r="J13" s="1"/>
      <c r="K13" s="13"/>
      <c r="L13" s="14"/>
      <c r="M13" s="13" t="s">
        <v>23</v>
      </c>
      <c r="N13" s="2"/>
      <c r="O13" s="2">
        <f>SUM(N14:N17)</f>
        <v>4804</v>
      </c>
    </row>
    <row r="14" spans="2:14" ht="12.75">
      <c r="B14" s="10" t="s">
        <v>73</v>
      </c>
      <c r="C14" s="11">
        <v>240697</v>
      </c>
      <c r="D14" s="11">
        <v>9.4</v>
      </c>
      <c r="E14" s="11">
        <f aca="true" t="shared" si="0" ref="E14:E19">IF(AND(D14&gt;0,D14&lt;12.76),ROUNDDOWN(46.0849*(12.76-D14)^1.81,0),0)</f>
        <v>413</v>
      </c>
      <c r="F14" s="11">
        <v>2</v>
      </c>
      <c r="G14" s="16" t="s">
        <v>24</v>
      </c>
      <c r="H14" s="11">
        <v>8.1</v>
      </c>
      <c r="I14" s="11">
        <f aca="true" t="shared" si="1" ref="I14:I19">IF(AND(F14&gt;0,(F14*60+H14)&lt;185),ROUNDDOWN(0.19889*(185-(F14*60+H14))^1.88,0),0)</f>
        <v>396</v>
      </c>
      <c r="J14" s="11">
        <v>425</v>
      </c>
      <c r="K14" s="18">
        <f aca="true" t="shared" si="2" ref="K14:K19">IF(AND(J14&gt;210),ROUNDDOWN(0.188807*(J14-210)^1.41,0),0)</f>
        <v>367</v>
      </c>
      <c r="L14" s="15">
        <v>30.33</v>
      </c>
      <c r="M14" s="11">
        <f aca="true" t="shared" si="3" ref="M14:M19">IF(AND(L14&gt;8),ROUNDDOWN(7.86*(L14-8)^1.1,0),0)</f>
        <v>239</v>
      </c>
      <c r="N14">
        <f aca="true" t="shared" si="4" ref="N14:N19">E14+I14+K14+M14</f>
        <v>1415</v>
      </c>
    </row>
    <row r="15" spans="2:14" ht="12.75">
      <c r="B15" s="10" t="s">
        <v>28</v>
      </c>
      <c r="C15" s="11">
        <v>160897</v>
      </c>
      <c r="D15" s="11">
        <v>9.4</v>
      </c>
      <c r="E15" s="11">
        <f t="shared" si="0"/>
        <v>413</v>
      </c>
      <c r="F15" s="11">
        <v>2</v>
      </c>
      <c r="G15" s="16" t="s">
        <v>24</v>
      </c>
      <c r="H15" s="11">
        <v>10.1</v>
      </c>
      <c r="I15" s="11">
        <f t="shared" si="1"/>
        <v>370</v>
      </c>
      <c r="J15" s="11">
        <v>405</v>
      </c>
      <c r="K15" s="18">
        <f t="shared" si="2"/>
        <v>319</v>
      </c>
      <c r="L15" s="15">
        <v>32.77</v>
      </c>
      <c r="M15" s="11">
        <f t="shared" si="3"/>
        <v>268</v>
      </c>
      <c r="N15">
        <f t="shared" si="4"/>
        <v>1370</v>
      </c>
    </row>
    <row r="16" spans="2:14" ht="12.75">
      <c r="B16" s="10" t="s">
        <v>29</v>
      </c>
      <c r="C16" s="11">
        <v>10698</v>
      </c>
      <c r="D16" s="11">
        <v>9.8</v>
      </c>
      <c r="E16" s="11">
        <f t="shared" si="0"/>
        <v>328</v>
      </c>
      <c r="F16" s="11">
        <v>2</v>
      </c>
      <c r="G16" s="16" t="s">
        <v>24</v>
      </c>
      <c r="H16" s="11">
        <v>18.2</v>
      </c>
      <c r="I16" s="11">
        <f t="shared" si="1"/>
        <v>274</v>
      </c>
      <c r="J16" s="11">
        <v>363</v>
      </c>
      <c r="K16" s="18">
        <f t="shared" si="2"/>
        <v>227</v>
      </c>
      <c r="L16" s="15">
        <v>34.39</v>
      </c>
      <c r="M16" s="11">
        <f t="shared" si="3"/>
        <v>287</v>
      </c>
      <c r="N16">
        <f t="shared" si="4"/>
        <v>1116</v>
      </c>
    </row>
    <row r="17" spans="2:14" ht="12.75">
      <c r="B17" s="10" t="s">
        <v>30</v>
      </c>
      <c r="C17" s="11">
        <v>10198</v>
      </c>
      <c r="D17" s="11">
        <v>10.1</v>
      </c>
      <c r="E17" s="11">
        <f t="shared" si="0"/>
        <v>270</v>
      </c>
      <c r="F17" s="11">
        <v>2</v>
      </c>
      <c r="G17" s="16" t="s">
        <v>24</v>
      </c>
      <c r="H17" s="11">
        <v>24.9</v>
      </c>
      <c r="I17" s="11">
        <f t="shared" si="1"/>
        <v>205</v>
      </c>
      <c r="J17" s="11">
        <v>354</v>
      </c>
      <c r="K17" s="18">
        <f t="shared" si="2"/>
        <v>208</v>
      </c>
      <c r="L17" s="15">
        <v>28.73</v>
      </c>
      <c r="M17" s="11">
        <f t="shared" si="3"/>
        <v>220</v>
      </c>
      <c r="N17">
        <f t="shared" si="4"/>
        <v>903</v>
      </c>
    </row>
    <row r="18" spans="2:14" ht="12.75">
      <c r="B18" s="10" t="s">
        <v>31</v>
      </c>
      <c r="C18" s="11">
        <v>120597</v>
      </c>
      <c r="D18" s="11">
        <v>10.4</v>
      </c>
      <c r="E18" s="11">
        <f t="shared" si="0"/>
        <v>218</v>
      </c>
      <c r="F18" s="11">
        <v>2</v>
      </c>
      <c r="G18" s="16" t="s">
        <v>24</v>
      </c>
      <c r="H18" s="11">
        <v>39.2</v>
      </c>
      <c r="I18" s="11">
        <f t="shared" si="1"/>
        <v>89</v>
      </c>
      <c r="J18" s="11">
        <v>358</v>
      </c>
      <c r="K18" s="18">
        <f t="shared" si="2"/>
        <v>216</v>
      </c>
      <c r="L18" s="15">
        <v>29.43</v>
      </c>
      <c r="M18" s="11">
        <f t="shared" si="3"/>
        <v>228</v>
      </c>
      <c r="N18">
        <f t="shared" si="4"/>
        <v>751</v>
      </c>
    </row>
    <row r="19" spans="2:14" ht="12.75">
      <c r="B19" s="10" t="s">
        <v>32</v>
      </c>
      <c r="C19" s="11">
        <v>240899</v>
      </c>
      <c r="D19" s="11">
        <v>11.1</v>
      </c>
      <c r="E19" s="11">
        <f t="shared" si="0"/>
        <v>115</v>
      </c>
      <c r="F19" s="11">
        <v>2</v>
      </c>
      <c r="G19" s="16" t="s">
        <v>24</v>
      </c>
      <c r="H19" s="11">
        <v>33.5</v>
      </c>
      <c r="I19" s="11">
        <f t="shared" si="1"/>
        <v>130</v>
      </c>
      <c r="J19" s="11">
        <v>287</v>
      </c>
      <c r="K19" s="18">
        <f t="shared" si="2"/>
        <v>86</v>
      </c>
      <c r="L19" s="15">
        <v>18.73</v>
      </c>
      <c r="M19" s="11">
        <f t="shared" si="3"/>
        <v>106</v>
      </c>
      <c r="N19">
        <f t="shared" si="4"/>
        <v>437</v>
      </c>
    </row>
    <row r="21" spans="2:15" ht="12.75">
      <c r="B21" s="12" t="s">
        <v>46</v>
      </c>
      <c r="C21" s="1"/>
      <c r="D21" s="1"/>
      <c r="E21" s="1"/>
      <c r="F21" s="1"/>
      <c r="G21" s="2"/>
      <c r="H21" s="1"/>
      <c r="I21" s="1"/>
      <c r="J21" s="1"/>
      <c r="K21" s="13"/>
      <c r="L21" s="14"/>
      <c r="M21" s="13" t="s">
        <v>23</v>
      </c>
      <c r="N21" s="2"/>
      <c r="O21" s="2">
        <f>SUM(N22:N25)</f>
        <v>2877</v>
      </c>
    </row>
    <row r="22" spans="2:14" ht="12.75">
      <c r="B22" s="10" t="s">
        <v>40</v>
      </c>
      <c r="C22" s="11">
        <v>100397</v>
      </c>
      <c r="D22" s="11">
        <v>9.6</v>
      </c>
      <c r="E22" s="11">
        <f aca="true" t="shared" si="5" ref="E22:E27">IF(AND(D22&gt;0,D22&lt;12.76),ROUNDDOWN(46.0849*(12.76-D22)^1.81,0),0)</f>
        <v>369</v>
      </c>
      <c r="F22" s="11">
        <v>2</v>
      </c>
      <c r="G22" s="16" t="s">
        <v>24</v>
      </c>
      <c r="H22" s="11">
        <v>14.4</v>
      </c>
      <c r="I22" s="11">
        <f aca="true" t="shared" si="6" ref="I22:I27">IF(AND(F22&gt;0,(F22*60+H22)&lt;185),ROUNDDOWN(0.19889*(185-(F22*60+H22))^1.88,0),0)</f>
        <v>317</v>
      </c>
      <c r="J22" s="11">
        <v>383</v>
      </c>
      <c r="K22" s="18">
        <f aca="true" t="shared" si="7" ref="K22:K27">IF(AND(J22&gt;210),ROUNDDOWN(0.188807*(J22-210)^1.41,0),0)</f>
        <v>270</v>
      </c>
      <c r="L22" s="15">
        <v>29.32</v>
      </c>
      <c r="M22" s="11">
        <f aca="true" t="shared" si="8" ref="M22:M27">IF(AND(L22&gt;8),ROUNDDOWN(7.86*(L22-8)^1.1,0),0)</f>
        <v>227</v>
      </c>
      <c r="N22">
        <f aca="true" t="shared" si="9" ref="N22:N27">E22+I22+K22+M22</f>
        <v>1183</v>
      </c>
    </row>
    <row r="23" spans="2:14" ht="12.75">
      <c r="B23" s="10" t="s">
        <v>41</v>
      </c>
      <c r="C23" s="11">
        <v>191297</v>
      </c>
      <c r="D23" s="11">
        <v>10.7</v>
      </c>
      <c r="E23" s="11">
        <f t="shared" si="5"/>
        <v>170</v>
      </c>
      <c r="F23" s="11">
        <v>2</v>
      </c>
      <c r="G23" s="16" t="s">
        <v>24</v>
      </c>
      <c r="H23" s="11">
        <v>40.2</v>
      </c>
      <c r="I23" s="11">
        <f t="shared" si="6"/>
        <v>83</v>
      </c>
      <c r="J23" s="11">
        <v>331</v>
      </c>
      <c r="K23" s="18">
        <f t="shared" si="7"/>
        <v>163</v>
      </c>
      <c r="L23" s="15">
        <v>25.05</v>
      </c>
      <c r="M23" s="11">
        <f t="shared" si="8"/>
        <v>177</v>
      </c>
      <c r="N23">
        <f t="shared" si="9"/>
        <v>593</v>
      </c>
    </row>
    <row r="24" spans="2:14" ht="12.75">
      <c r="B24" s="10" t="s">
        <v>42</v>
      </c>
      <c r="C24" s="11">
        <v>40898</v>
      </c>
      <c r="D24" s="11">
        <v>10.4</v>
      </c>
      <c r="E24" s="11">
        <f t="shared" si="5"/>
        <v>218</v>
      </c>
      <c r="F24" s="11">
        <v>2</v>
      </c>
      <c r="G24" s="16" t="s">
        <v>24</v>
      </c>
      <c r="H24" s="11">
        <v>29.6</v>
      </c>
      <c r="I24" s="11">
        <f t="shared" si="6"/>
        <v>162</v>
      </c>
      <c r="J24" s="11">
        <v>294</v>
      </c>
      <c r="K24" s="18">
        <f t="shared" si="7"/>
        <v>97</v>
      </c>
      <c r="L24" s="15">
        <v>16.02</v>
      </c>
      <c r="M24" s="11">
        <f t="shared" si="8"/>
        <v>77</v>
      </c>
      <c r="N24">
        <f t="shared" si="9"/>
        <v>554</v>
      </c>
    </row>
    <row r="25" spans="2:14" ht="12.75">
      <c r="B25" s="10" t="s">
        <v>43</v>
      </c>
      <c r="C25" s="11">
        <v>260599</v>
      </c>
      <c r="D25" s="11">
        <v>10.2</v>
      </c>
      <c r="E25" s="11">
        <f t="shared" si="5"/>
        <v>252</v>
      </c>
      <c r="F25" s="11">
        <v>2</v>
      </c>
      <c r="G25" s="16" t="s">
        <v>24</v>
      </c>
      <c r="H25" s="11">
        <v>37.7</v>
      </c>
      <c r="I25" s="11">
        <f t="shared" si="6"/>
        <v>99</v>
      </c>
      <c r="J25" s="11">
        <v>315</v>
      </c>
      <c r="K25" s="18">
        <f t="shared" si="7"/>
        <v>133</v>
      </c>
      <c r="L25" s="15">
        <v>14.72</v>
      </c>
      <c r="M25" s="11">
        <f t="shared" si="8"/>
        <v>63</v>
      </c>
      <c r="N25">
        <f t="shared" si="9"/>
        <v>547</v>
      </c>
    </row>
    <row r="26" spans="2:14" ht="12.75">
      <c r="B26" s="10" t="s">
        <v>44</v>
      </c>
      <c r="C26" s="11">
        <v>310598</v>
      </c>
      <c r="D26" s="11">
        <v>11.6</v>
      </c>
      <c r="E26" s="11">
        <f t="shared" si="5"/>
        <v>60</v>
      </c>
      <c r="F26" s="11">
        <v>2</v>
      </c>
      <c r="G26" s="16" t="s">
        <v>24</v>
      </c>
      <c r="H26" s="11">
        <v>39.2</v>
      </c>
      <c r="I26" s="11">
        <f t="shared" si="6"/>
        <v>89</v>
      </c>
      <c r="J26" s="11">
        <v>394</v>
      </c>
      <c r="K26" s="18">
        <f t="shared" si="7"/>
        <v>294</v>
      </c>
      <c r="L26" s="15">
        <v>15.82</v>
      </c>
      <c r="M26" s="11">
        <f t="shared" si="8"/>
        <v>75</v>
      </c>
      <c r="N26">
        <f t="shared" si="9"/>
        <v>518</v>
      </c>
    </row>
    <row r="27" spans="2:14" ht="12.75">
      <c r="B27" s="10" t="s">
        <v>45</v>
      </c>
      <c r="C27" s="11">
        <v>110199</v>
      </c>
      <c r="D27" s="11">
        <v>11.7</v>
      </c>
      <c r="E27" s="11">
        <f t="shared" si="5"/>
        <v>51</v>
      </c>
      <c r="F27" s="11">
        <v>2</v>
      </c>
      <c r="G27" s="16" t="s">
        <v>24</v>
      </c>
      <c r="H27" s="11">
        <v>49.4</v>
      </c>
      <c r="I27" s="11">
        <f t="shared" si="6"/>
        <v>34</v>
      </c>
      <c r="J27" s="11">
        <v>262</v>
      </c>
      <c r="K27" s="18">
        <f t="shared" si="7"/>
        <v>49</v>
      </c>
      <c r="L27" s="15">
        <v>9.12</v>
      </c>
      <c r="M27" s="11">
        <f t="shared" si="8"/>
        <v>8</v>
      </c>
      <c r="N27">
        <f t="shared" si="9"/>
        <v>142</v>
      </c>
    </row>
    <row r="29" spans="2:15" ht="12.75">
      <c r="B29" s="12" t="s">
        <v>47</v>
      </c>
      <c r="C29" s="1"/>
      <c r="D29" s="1"/>
      <c r="E29" s="1"/>
      <c r="F29" s="1"/>
      <c r="G29" s="2"/>
      <c r="H29" s="1"/>
      <c r="I29" s="1"/>
      <c r="J29" s="1"/>
      <c r="K29" s="14"/>
      <c r="L29" s="14"/>
      <c r="M29" s="13" t="s">
        <v>23</v>
      </c>
      <c r="N29" s="2"/>
      <c r="O29" s="2">
        <f>SUM(N30:N33)</f>
        <v>832</v>
      </c>
    </row>
    <row r="30" spans="2:14" ht="12.75">
      <c r="B30" s="10" t="s">
        <v>51</v>
      </c>
      <c r="C30" s="11">
        <v>180100</v>
      </c>
      <c r="D30" s="11">
        <v>11.1</v>
      </c>
      <c r="E30" s="11">
        <f aca="true" t="shared" si="10" ref="E30:E35">IF(AND(D30&gt;0,D30&lt;12.76),ROUNDDOWN(46.0849*(12.76-D30)^1.81,0),0)</f>
        <v>115</v>
      </c>
      <c r="F30" s="11">
        <v>2</v>
      </c>
      <c r="G30" s="16" t="s">
        <v>24</v>
      </c>
      <c r="H30" s="11">
        <v>25.1</v>
      </c>
      <c r="I30" s="11">
        <f aca="true" t="shared" si="11" ref="I30:I35">IF(AND(F30&gt;0,(F30*60+H30)&lt;185),ROUNDDOWN(0.19889*(185-(F30*60+H30))^1.88,0),0)</f>
        <v>203</v>
      </c>
      <c r="J30" s="11">
        <v>272</v>
      </c>
      <c r="K30" s="18">
        <f aca="true" t="shared" si="12" ref="K30:K35">IF(AND(J30&gt;210),ROUNDDOWN(0.188807*(J30-210)^1.41,0),0)</f>
        <v>63</v>
      </c>
      <c r="L30" s="15">
        <v>14.15</v>
      </c>
      <c r="M30" s="11">
        <f aca="true" t="shared" si="13" ref="M30:M35">IF(AND(L30&gt;8),ROUNDDOWN(7.86*(L30-8)^1.1,0),0)</f>
        <v>57</v>
      </c>
      <c r="N30">
        <f aca="true" t="shared" si="14" ref="N30:N35">E30+I30+K30+M30</f>
        <v>438</v>
      </c>
    </row>
    <row r="31" spans="2:14" ht="12.75">
      <c r="B31" s="10" t="s">
        <v>48</v>
      </c>
      <c r="C31" s="11">
        <v>131299</v>
      </c>
      <c r="D31" s="11">
        <v>11.9</v>
      </c>
      <c r="E31" s="11">
        <f t="shared" si="10"/>
        <v>35</v>
      </c>
      <c r="F31" s="11">
        <v>2</v>
      </c>
      <c r="G31" s="16" t="s">
        <v>24</v>
      </c>
      <c r="H31" s="20">
        <v>44</v>
      </c>
      <c r="I31" s="11">
        <f t="shared" si="11"/>
        <v>60</v>
      </c>
      <c r="J31" s="11">
        <v>254</v>
      </c>
      <c r="K31" s="18">
        <f t="shared" si="12"/>
        <v>39</v>
      </c>
      <c r="L31" s="15">
        <v>13.42</v>
      </c>
      <c r="M31" s="11">
        <f t="shared" si="13"/>
        <v>50</v>
      </c>
      <c r="N31">
        <f t="shared" si="14"/>
        <v>184</v>
      </c>
    </row>
    <row r="32" spans="2:14" ht="12.75">
      <c r="B32" s="10" t="s">
        <v>49</v>
      </c>
      <c r="C32" s="11">
        <v>11299</v>
      </c>
      <c r="D32" s="11">
        <v>12.3</v>
      </c>
      <c r="E32" s="11">
        <f t="shared" si="10"/>
        <v>11</v>
      </c>
      <c r="F32" s="11">
        <v>3</v>
      </c>
      <c r="G32" s="16" t="s">
        <v>24</v>
      </c>
      <c r="H32" s="11">
        <v>3.2</v>
      </c>
      <c r="I32" s="11">
        <f t="shared" si="11"/>
        <v>0</v>
      </c>
      <c r="J32" s="11">
        <v>248</v>
      </c>
      <c r="K32" s="18">
        <f t="shared" si="12"/>
        <v>31</v>
      </c>
      <c r="L32" s="15">
        <v>15.18</v>
      </c>
      <c r="M32" s="11">
        <f t="shared" si="13"/>
        <v>68</v>
      </c>
      <c r="N32">
        <f t="shared" si="14"/>
        <v>110</v>
      </c>
    </row>
    <row r="33" spans="2:14" ht="12.75">
      <c r="B33" s="10" t="s">
        <v>50</v>
      </c>
      <c r="C33" s="11">
        <v>100500</v>
      </c>
      <c r="D33" s="11">
        <v>12.4</v>
      </c>
      <c r="E33" s="11">
        <f t="shared" si="10"/>
        <v>7</v>
      </c>
      <c r="F33" s="11">
        <v>2</v>
      </c>
      <c r="G33" s="16" t="s">
        <v>24</v>
      </c>
      <c r="H33" s="11">
        <v>42.2</v>
      </c>
      <c r="I33" s="11">
        <f t="shared" si="11"/>
        <v>71</v>
      </c>
      <c r="J33" s="11">
        <v>223</v>
      </c>
      <c r="K33" s="18">
        <f t="shared" si="12"/>
        <v>7</v>
      </c>
      <c r="L33" s="15">
        <v>9.9</v>
      </c>
      <c r="M33" s="11">
        <f t="shared" si="13"/>
        <v>15</v>
      </c>
      <c r="N33">
        <f t="shared" si="14"/>
        <v>100</v>
      </c>
    </row>
    <row r="34" spans="2:14" ht="12.75">
      <c r="B34" s="10" t="s">
        <v>52</v>
      </c>
      <c r="C34" s="11">
        <v>2001</v>
      </c>
      <c r="D34" s="11">
        <v>12</v>
      </c>
      <c r="E34" s="11">
        <f t="shared" si="10"/>
        <v>28</v>
      </c>
      <c r="F34" s="11">
        <v>2</v>
      </c>
      <c r="G34" s="16" t="s">
        <v>24</v>
      </c>
      <c r="H34" s="11">
        <v>49.8</v>
      </c>
      <c r="I34" s="11">
        <f t="shared" si="11"/>
        <v>33</v>
      </c>
      <c r="J34" s="11">
        <v>236</v>
      </c>
      <c r="K34" s="18">
        <f t="shared" si="12"/>
        <v>18</v>
      </c>
      <c r="L34" s="15">
        <v>8</v>
      </c>
      <c r="M34" s="11">
        <f t="shared" si="13"/>
        <v>0</v>
      </c>
      <c r="N34">
        <f t="shared" si="14"/>
        <v>79</v>
      </c>
    </row>
    <row r="35" spans="2:14" ht="12.75">
      <c r="B35" s="10"/>
      <c r="C35" s="11"/>
      <c r="D35" s="11"/>
      <c r="E35" s="11">
        <f t="shared" si="10"/>
        <v>0</v>
      </c>
      <c r="F35" s="11"/>
      <c r="G35" s="16" t="s">
        <v>24</v>
      </c>
      <c r="H35" s="11"/>
      <c r="I35" s="11">
        <f t="shared" si="11"/>
        <v>0</v>
      </c>
      <c r="J35" s="11"/>
      <c r="K35" s="18">
        <f t="shared" si="12"/>
        <v>0</v>
      </c>
      <c r="L35" s="15"/>
      <c r="M35" s="11">
        <f t="shared" si="13"/>
        <v>0</v>
      </c>
      <c r="N35">
        <f t="shared" si="14"/>
        <v>0</v>
      </c>
    </row>
    <row r="36" spans="2:15" ht="12.75">
      <c r="B36" s="12" t="s">
        <v>25</v>
      </c>
      <c r="C36" s="1"/>
      <c r="D36" s="1"/>
      <c r="E36" s="1"/>
      <c r="F36" s="1"/>
      <c r="G36" s="2"/>
      <c r="H36" s="1"/>
      <c r="I36" s="1"/>
      <c r="J36" s="1"/>
      <c r="K36" s="13"/>
      <c r="L36" s="14"/>
      <c r="M36" s="13" t="s">
        <v>23</v>
      </c>
      <c r="N36" s="2"/>
      <c r="O36" s="2">
        <f>SUM(N37:N40)</f>
        <v>1770</v>
      </c>
    </row>
    <row r="37" spans="2:14" ht="12.75">
      <c r="B37" s="10" t="s">
        <v>62</v>
      </c>
      <c r="C37" s="11">
        <v>131097</v>
      </c>
      <c r="D37" s="11">
        <v>10.4</v>
      </c>
      <c r="E37" s="11">
        <f aca="true" t="shared" si="15" ref="E37:E42">IF(AND(D37&gt;0,D37&lt;12.76),ROUNDDOWN(46.0849*(12.76-D37)^1.81,0),0)</f>
        <v>218</v>
      </c>
      <c r="F37" s="11"/>
      <c r="G37" s="16" t="s">
        <v>24</v>
      </c>
      <c r="H37" s="11"/>
      <c r="I37" s="11">
        <f aca="true" t="shared" si="16" ref="I37:I42">IF(AND(F37&gt;0,(F37*60+H37)&lt;185),ROUNDDOWN(0.19889*(185-(F37*60+H37))^1.88,0),0)</f>
        <v>0</v>
      </c>
      <c r="J37" s="11">
        <v>331</v>
      </c>
      <c r="K37" s="18">
        <f aca="true" t="shared" si="17" ref="K37:K42">IF(AND(J37&gt;210),ROUNDDOWN(0.188807*(J37-210)^1.41,0),0)</f>
        <v>163</v>
      </c>
      <c r="L37" s="15">
        <v>25.47</v>
      </c>
      <c r="M37" s="11">
        <f aca="true" t="shared" si="18" ref="M37:M42">IF(AND(L37&gt;8),ROUNDDOWN(7.86*(L37-8)^1.1,0),0)</f>
        <v>182</v>
      </c>
      <c r="N37">
        <f aca="true" t="shared" si="19" ref="N37:N42">E37+I37+K37+M37</f>
        <v>563</v>
      </c>
    </row>
    <row r="38" spans="2:14" ht="12.75">
      <c r="B38" s="10" t="s">
        <v>63</v>
      </c>
      <c r="C38" s="11">
        <v>131097</v>
      </c>
      <c r="D38" s="20">
        <v>11</v>
      </c>
      <c r="E38" s="11">
        <f t="shared" si="15"/>
        <v>128</v>
      </c>
      <c r="F38" s="11">
        <v>2</v>
      </c>
      <c r="G38" s="16" t="s">
        <v>24</v>
      </c>
      <c r="H38" s="20">
        <v>29</v>
      </c>
      <c r="I38" s="11">
        <f t="shared" si="16"/>
        <v>167</v>
      </c>
      <c r="J38" s="11">
        <v>313</v>
      </c>
      <c r="K38" s="18">
        <f t="shared" si="17"/>
        <v>130</v>
      </c>
      <c r="L38" s="15">
        <v>19.02</v>
      </c>
      <c r="M38" s="11">
        <f t="shared" si="18"/>
        <v>110</v>
      </c>
      <c r="N38">
        <f t="shared" si="19"/>
        <v>535</v>
      </c>
    </row>
    <row r="39" spans="2:14" ht="12.75">
      <c r="B39" s="10" t="s">
        <v>64</v>
      </c>
      <c r="C39" s="11">
        <v>300799</v>
      </c>
      <c r="D39" s="11">
        <v>11.1</v>
      </c>
      <c r="E39" s="11">
        <f t="shared" si="15"/>
        <v>115</v>
      </c>
      <c r="F39" s="11">
        <v>2</v>
      </c>
      <c r="G39" s="16" t="s">
        <v>24</v>
      </c>
      <c r="H39" s="11">
        <v>36.7</v>
      </c>
      <c r="I39" s="11">
        <f t="shared" si="16"/>
        <v>106</v>
      </c>
      <c r="J39" s="11">
        <v>266</v>
      </c>
      <c r="K39" s="18">
        <f t="shared" si="17"/>
        <v>55</v>
      </c>
      <c r="L39" s="15">
        <v>16.91</v>
      </c>
      <c r="M39" s="11">
        <f t="shared" si="18"/>
        <v>87</v>
      </c>
      <c r="N39">
        <f t="shared" si="19"/>
        <v>363</v>
      </c>
    </row>
    <row r="40" spans="2:14" ht="12.75">
      <c r="B40" s="10" t="s">
        <v>65</v>
      </c>
      <c r="C40" s="11">
        <v>170899</v>
      </c>
      <c r="D40" s="11">
        <v>11.6</v>
      </c>
      <c r="E40" s="11">
        <f t="shared" si="15"/>
        <v>60</v>
      </c>
      <c r="F40" s="11">
        <v>2</v>
      </c>
      <c r="G40" s="16" t="s">
        <v>24</v>
      </c>
      <c r="H40" s="11">
        <v>39.3</v>
      </c>
      <c r="I40" s="11">
        <f t="shared" si="16"/>
        <v>88</v>
      </c>
      <c r="J40" s="11">
        <v>272</v>
      </c>
      <c r="K40" s="18">
        <f t="shared" si="17"/>
        <v>63</v>
      </c>
      <c r="L40" s="15">
        <v>17.93</v>
      </c>
      <c r="M40" s="11">
        <f t="shared" si="18"/>
        <v>98</v>
      </c>
      <c r="N40">
        <f t="shared" si="19"/>
        <v>309</v>
      </c>
    </row>
    <row r="41" spans="2:14" ht="12.75">
      <c r="B41" s="10" t="s">
        <v>67</v>
      </c>
      <c r="C41" s="11">
        <v>300400</v>
      </c>
      <c r="D41" s="11">
        <v>11.6</v>
      </c>
      <c r="E41" s="11">
        <f t="shared" si="15"/>
        <v>60</v>
      </c>
      <c r="F41" s="11">
        <v>3</v>
      </c>
      <c r="G41" s="16" t="s">
        <v>24</v>
      </c>
      <c r="H41" s="11">
        <v>10.7</v>
      </c>
      <c r="I41" s="11">
        <f t="shared" si="16"/>
        <v>0</v>
      </c>
      <c r="J41" s="11">
        <v>268</v>
      </c>
      <c r="K41" s="18">
        <f t="shared" si="17"/>
        <v>57</v>
      </c>
      <c r="L41" s="15">
        <v>12.14</v>
      </c>
      <c r="M41" s="11">
        <f t="shared" si="18"/>
        <v>37</v>
      </c>
      <c r="N41">
        <f t="shared" si="19"/>
        <v>154</v>
      </c>
    </row>
    <row r="42" spans="2:14" ht="12.75">
      <c r="B42" s="10" t="s">
        <v>66</v>
      </c>
      <c r="C42" s="11">
        <v>210500</v>
      </c>
      <c r="D42" s="11">
        <v>12.1</v>
      </c>
      <c r="E42" s="11">
        <f t="shared" si="15"/>
        <v>21</v>
      </c>
      <c r="F42" s="11">
        <v>3</v>
      </c>
      <c r="G42" s="16" t="s">
        <v>24</v>
      </c>
      <c r="H42" s="11">
        <v>13.1</v>
      </c>
      <c r="I42" s="11">
        <f t="shared" si="16"/>
        <v>0</v>
      </c>
      <c r="J42" s="11">
        <v>250</v>
      </c>
      <c r="K42" s="18">
        <f t="shared" si="17"/>
        <v>34</v>
      </c>
      <c r="L42" s="15">
        <v>9.22</v>
      </c>
      <c r="M42" s="11">
        <f t="shared" si="18"/>
        <v>9</v>
      </c>
      <c r="N42">
        <f t="shared" si="19"/>
        <v>64</v>
      </c>
    </row>
    <row r="43" spans="2:13" ht="12.75">
      <c r="B43" s="10"/>
      <c r="C43" s="11"/>
      <c r="D43" s="11"/>
      <c r="E43" s="11"/>
      <c r="F43" s="11"/>
      <c r="G43" s="16"/>
      <c r="H43" s="11"/>
      <c r="I43" s="11"/>
      <c r="J43" s="11"/>
      <c r="K43" s="18"/>
      <c r="L43" s="15"/>
      <c r="M43" s="11"/>
    </row>
    <row r="44" spans="2:13" ht="13.5" thickBot="1">
      <c r="B44" s="10" t="s">
        <v>74</v>
      </c>
      <c r="C44" s="11"/>
      <c r="D44" s="11"/>
      <c r="E44" s="11"/>
      <c r="F44" s="11"/>
      <c r="G44" s="16"/>
      <c r="H44" s="11"/>
      <c r="I44" s="11"/>
      <c r="J44" s="11"/>
      <c r="K44" s="18"/>
      <c r="L44" s="15"/>
      <c r="M44" s="11"/>
    </row>
    <row r="45" spans="1:13" ht="12.75">
      <c r="A45" s="24"/>
      <c r="B45" s="25" t="s">
        <v>76</v>
      </c>
      <c r="C45" s="26" t="s">
        <v>77</v>
      </c>
      <c r="D45" s="27" t="s">
        <v>80</v>
      </c>
      <c r="E45" s="11"/>
      <c r="F45" s="11"/>
      <c r="G45" s="16"/>
      <c r="H45" s="11"/>
      <c r="I45" s="11"/>
      <c r="J45" s="11"/>
      <c r="K45" s="18"/>
      <c r="L45" s="15"/>
      <c r="M45" s="11"/>
    </row>
    <row r="46" spans="1:13" ht="12.75">
      <c r="A46" s="28">
        <v>1</v>
      </c>
      <c r="B46" s="23" t="s">
        <v>75</v>
      </c>
      <c r="C46" s="22">
        <v>4</v>
      </c>
      <c r="D46" s="29">
        <v>4804</v>
      </c>
      <c r="E46" s="11"/>
      <c r="F46" s="11"/>
      <c r="G46" s="16"/>
      <c r="H46" s="11"/>
      <c r="I46" s="11"/>
      <c r="J46" s="11"/>
      <c r="K46" s="18"/>
      <c r="L46" s="15"/>
      <c r="M46" s="11"/>
    </row>
    <row r="47" spans="1:13" ht="12.75">
      <c r="A47" s="28">
        <v>2</v>
      </c>
      <c r="B47" s="23" t="s">
        <v>78</v>
      </c>
      <c r="C47" s="22">
        <v>3</v>
      </c>
      <c r="D47" s="29">
        <v>2877</v>
      </c>
      <c r="E47" s="11"/>
      <c r="F47" s="11"/>
      <c r="G47" s="16"/>
      <c r="H47" s="11"/>
      <c r="I47" s="11"/>
      <c r="J47" s="11"/>
      <c r="K47" s="18"/>
      <c r="L47" s="15"/>
      <c r="M47" s="11"/>
    </row>
    <row r="48" spans="1:13" ht="12.75">
      <c r="A48" s="28">
        <v>3</v>
      </c>
      <c r="B48" s="23" t="s">
        <v>25</v>
      </c>
      <c r="C48" s="22">
        <v>2</v>
      </c>
      <c r="D48" s="29">
        <v>1770</v>
      </c>
      <c r="E48" s="11"/>
      <c r="F48" s="11"/>
      <c r="G48" s="16"/>
      <c r="H48" s="11"/>
      <c r="I48" s="11"/>
      <c r="J48" s="11"/>
      <c r="K48" s="18"/>
      <c r="L48" s="15"/>
      <c r="M48" s="11"/>
    </row>
    <row r="49" spans="1:13" ht="13.5" thickBot="1">
      <c r="A49" s="30">
        <v>4</v>
      </c>
      <c r="B49" s="31" t="s">
        <v>79</v>
      </c>
      <c r="C49" s="32">
        <v>1</v>
      </c>
      <c r="D49" s="33">
        <v>832</v>
      </c>
      <c r="E49" s="11"/>
      <c r="F49" s="11"/>
      <c r="G49" s="16"/>
      <c r="H49" s="11"/>
      <c r="I49" s="11"/>
      <c r="J49" s="11"/>
      <c r="K49" s="18"/>
      <c r="L49" s="15"/>
      <c r="M49" s="11"/>
    </row>
    <row r="50" spans="2:13" ht="12.75">
      <c r="B50" s="10"/>
      <c r="C50" s="11"/>
      <c r="D50" s="11"/>
      <c r="E50" s="11"/>
      <c r="F50" s="11"/>
      <c r="G50" s="16"/>
      <c r="H50" s="11"/>
      <c r="I50" s="11"/>
      <c r="J50" s="11"/>
      <c r="K50" s="18"/>
      <c r="L50" s="15"/>
      <c r="M50" s="11"/>
    </row>
    <row r="51" ht="12.75">
      <c r="B51" s="11" t="s">
        <v>0</v>
      </c>
    </row>
    <row r="53" spans="2:14" ht="12.75">
      <c r="B53" s="10" t="s">
        <v>18</v>
      </c>
      <c r="C53" s="11" t="s">
        <v>1</v>
      </c>
      <c r="D53" s="11" t="s">
        <v>19</v>
      </c>
      <c r="E53" s="11"/>
      <c r="F53" s="10" t="s">
        <v>27</v>
      </c>
      <c r="G53" s="10"/>
      <c r="H53" s="9"/>
      <c r="I53" s="11"/>
      <c r="J53" s="11" t="s">
        <v>2</v>
      </c>
      <c r="K53" s="11"/>
      <c r="L53" s="11" t="s">
        <v>21</v>
      </c>
      <c r="N53" s="11" t="s">
        <v>3</v>
      </c>
    </row>
    <row r="54" spans="2:15" ht="12.75">
      <c r="B54" s="8" t="s">
        <v>22</v>
      </c>
      <c r="C54" s="1"/>
      <c r="D54" s="1"/>
      <c r="E54" s="1"/>
      <c r="F54" s="1"/>
      <c r="G54" s="2"/>
      <c r="H54" s="1"/>
      <c r="I54" s="1"/>
      <c r="J54" s="1"/>
      <c r="K54" s="13"/>
      <c r="L54" s="14"/>
      <c r="M54" s="13" t="s">
        <v>23</v>
      </c>
      <c r="N54" s="2"/>
      <c r="O54" s="2">
        <f>SUM(N55:N58)</f>
        <v>853</v>
      </c>
    </row>
    <row r="55" spans="2:14" ht="15">
      <c r="B55" s="10" t="s">
        <v>34</v>
      </c>
      <c r="C55" s="11">
        <v>90698</v>
      </c>
      <c r="D55" s="15">
        <v>10.5</v>
      </c>
      <c r="E55" s="17">
        <f aca="true" t="shared" si="20" ref="E55:E60">IF(AND(D55&gt;0,D55&lt;11.26),ROUNDDOWN(58.015*(11.26-D55)^1.81,0),0)</f>
        <v>35</v>
      </c>
      <c r="F55" s="19">
        <v>3</v>
      </c>
      <c r="G55" s="16" t="s">
        <v>24</v>
      </c>
      <c r="H55" s="20">
        <v>24.2</v>
      </c>
      <c r="I55" s="11">
        <f aca="true" t="shared" si="21" ref="I55:I60">IF(AND(F55&gt;0,(F55*60+H55)&lt;235),ROUNDDOWN(0.13279*(235-(F55*60+H55))^1.85,0),0)</f>
        <v>75</v>
      </c>
      <c r="J55" s="11">
        <v>319</v>
      </c>
      <c r="K55" s="17">
        <f aca="true" t="shared" si="22" ref="K55:K60">IF(AND(J55&gt;210),ROUNDDOWN(0.14354*(J55-220)^1.4,0),0)</f>
        <v>89</v>
      </c>
      <c r="L55" s="15">
        <v>22.66</v>
      </c>
      <c r="M55" s="17">
        <f aca="true" t="shared" si="23" ref="M55:M60">IF(AND(L55&gt;10),ROUNDDOWN(5.33*(L55-10)^1.1,0),0)</f>
        <v>86</v>
      </c>
      <c r="N55">
        <f aca="true" t="shared" si="24" ref="N55:N60">E55+I55+K55+M55</f>
        <v>285</v>
      </c>
    </row>
    <row r="56" spans="2:14" ht="15">
      <c r="B56" s="10" t="s">
        <v>35</v>
      </c>
      <c r="C56" s="11">
        <v>151099</v>
      </c>
      <c r="D56" s="15">
        <v>11</v>
      </c>
      <c r="E56" s="17">
        <f t="shared" si="20"/>
        <v>5</v>
      </c>
      <c r="F56" s="19">
        <v>3</v>
      </c>
      <c r="G56" s="16" t="s">
        <v>24</v>
      </c>
      <c r="H56" s="20">
        <v>42.6</v>
      </c>
      <c r="I56" s="11">
        <f t="shared" si="21"/>
        <v>13</v>
      </c>
      <c r="J56" s="11">
        <v>307</v>
      </c>
      <c r="K56" s="17">
        <f t="shared" si="22"/>
        <v>74</v>
      </c>
      <c r="L56" s="15">
        <v>23.46</v>
      </c>
      <c r="M56" s="17">
        <f t="shared" si="23"/>
        <v>93</v>
      </c>
      <c r="N56">
        <f t="shared" si="24"/>
        <v>185</v>
      </c>
    </row>
    <row r="57" spans="2:14" ht="15">
      <c r="B57" s="10" t="s">
        <v>33</v>
      </c>
      <c r="C57" s="11">
        <v>131298</v>
      </c>
      <c r="D57" s="15">
        <v>10.8</v>
      </c>
      <c r="E57" s="17">
        <f t="shared" si="20"/>
        <v>14</v>
      </c>
      <c r="F57" s="19">
        <v>3</v>
      </c>
      <c r="G57" s="16" t="s">
        <v>24</v>
      </c>
      <c r="H57" s="20">
        <v>24.6</v>
      </c>
      <c r="I57" s="11">
        <f t="shared" si="21"/>
        <v>73</v>
      </c>
      <c r="J57" s="11">
        <v>316</v>
      </c>
      <c r="K57" s="17">
        <f t="shared" si="22"/>
        <v>85</v>
      </c>
      <c r="L57" s="15">
        <v>21.66</v>
      </c>
      <c r="M57" s="17">
        <f t="shared" si="23"/>
        <v>79</v>
      </c>
      <c r="N57">
        <f t="shared" si="24"/>
        <v>251</v>
      </c>
    </row>
    <row r="58" spans="2:14" ht="15">
      <c r="B58" s="10" t="s">
        <v>36</v>
      </c>
      <c r="C58" s="11">
        <v>200399</v>
      </c>
      <c r="D58" s="15">
        <v>11.2</v>
      </c>
      <c r="E58" s="17">
        <f t="shared" si="20"/>
        <v>0</v>
      </c>
      <c r="F58" s="19">
        <v>3</v>
      </c>
      <c r="G58" s="16" t="s">
        <v>24</v>
      </c>
      <c r="H58" s="20">
        <v>56</v>
      </c>
      <c r="I58" s="11">
        <f t="shared" si="21"/>
        <v>0</v>
      </c>
      <c r="J58" s="11">
        <v>321</v>
      </c>
      <c r="K58" s="17">
        <f t="shared" si="22"/>
        <v>91</v>
      </c>
      <c r="L58" s="15">
        <v>16.45</v>
      </c>
      <c r="M58" s="17">
        <f t="shared" si="23"/>
        <v>41</v>
      </c>
      <c r="N58">
        <f t="shared" si="24"/>
        <v>132</v>
      </c>
    </row>
    <row r="59" spans="2:14" ht="15">
      <c r="B59" s="10" t="s">
        <v>37</v>
      </c>
      <c r="C59" s="11">
        <v>290799</v>
      </c>
      <c r="D59" s="15">
        <v>11.1</v>
      </c>
      <c r="E59" s="17">
        <f t="shared" si="20"/>
        <v>2</v>
      </c>
      <c r="F59" s="19">
        <v>3</v>
      </c>
      <c r="G59" s="16" t="s">
        <v>24</v>
      </c>
      <c r="H59" s="20">
        <v>38.2</v>
      </c>
      <c r="I59" s="11">
        <f t="shared" si="21"/>
        <v>24</v>
      </c>
      <c r="J59" s="11">
        <v>293</v>
      </c>
      <c r="K59" s="17">
        <f t="shared" si="22"/>
        <v>58</v>
      </c>
      <c r="L59" s="15">
        <v>16.98</v>
      </c>
      <c r="M59" s="17">
        <f t="shared" si="23"/>
        <v>45</v>
      </c>
      <c r="N59">
        <f t="shared" si="24"/>
        <v>129</v>
      </c>
    </row>
    <row r="60" spans="2:14" ht="15">
      <c r="B60" s="10" t="s">
        <v>38</v>
      </c>
      <c r="C60" s="11">
        <v>40700</v>
      </c>
      <c r="D60" s="15">
        <v>11.4</v>
      </c>
      <c r="E60" s="17">
        <f t="shared" si="20"/>
        <v>0</v>
      </c>
      <c r="F60" s="19">
        <v>4</v>
      </c>
      <c r="G60" s="16" t="s">
        <v>24</v>
      </c>
      <c r="H60" s="20">
        <v>11.3</v>
      </c>
      <c r="I60" s="11">
        <f t="shared" si="21"/>
        <v>0</v>
      </c>
      <c r="J60" s="11">
        <v>274</v>
      </c>
      <c r="K60" s="17">
        <f t="shared" si="22"/>
        <v>38</v>
      </c>
      <c r="L60" s="15">
        <v>12.54</v>
      </c>
      <c r="M60" s="17">
        <f t="shared" si="23"/>
        <v>14</v>
      </c>
      <c r="N60">
        <f t="shared" si="24"/>
        <v>52</v>
      </c>
    </row>
    <row r="62" spans="2:15" ht="12.75">
      <c r="B62" s="12" t="s">
        <v>39</v>
      </c>
      <c r="C62" s="1"/>
      <c r="D62" s="1"/>
      <c r="E62" s="1"/>
      <c r="F62" s="1"/>
      <c r="G62" s="2"/>
      <c r="H62" s="1"/>
      <c r="I62" s="1"/>
      <c r="J62" s="1"/>
      <c r="K62" s="13"/>
      <c r="L62" s="14"/>
      <c r="M62" s="13" t="s">
        <v>23</v>
      </c>
      <c r="N62" s="2"/>
      <c r="O62" s="2">
        <f>SUM(N63:N66)</f>
        <v>1450</v>
      </c>
    </row>
    <row r="63" spans="2:14" ht="15">
      <c r="B63" s="10" t="s">
        <v>72</v>
      </c>
      <c r="C63" s="11">
        <v>190797</v>
      </c>
      <c r="D63" s="15">
        <v>9.8</v>
      </c>
      <c r="E63" s="17">
        <f aca="true" t="shared" si="25" ref="E63:E68">IF(AND(D63&gt;0,D63&lt;11.26),ROUNDDOWN(58.015*(11.26-D63)^1.81,0),0)</f>
        <v>115</v>
      </c>
      <c r="F63" s="19">
        <v>3</v>
      </c>
      <c r="G63" s="16" t="s">
        <v>24</v>
      </c>
      <c r="H63" s="20">
        <v>15.9</v>
      </c>
      <c r="I63" s="11">
        <f aca="true" t="shared" si="26" ref="I63:I68">IF(AND(F63&gt;0,(F63*60+H63)&lt;235),ROUNDDOWN(0.13279*(235-(F63*60+H63))^1.85,0),0)</f>
        <v>117</v>
      </c>
      <c r="J63" s="11">
        <v>375</v>
      </c>
      <c r="K63" s="17">
        <f aca="true" t="shared" si="27" ref="K63:K68">IF(AND(J63&gt;210),ROUNDDOWN(0.14354*(J63-220)^1.4,0),0)</f>
        <v>167</v>
      </c>
      <c r="L63" s="15">
        <v>30.31</v>
      </c>
      <c r="M63" s="17">
        <f aca="true" t="shared" si="28" ref="M63:M68">IF(AND(L63&gt;10),ROUNDDOWN(5.33*(L63-10)^1.1,0),0)</f>
        <v>146</v>
      </c>
      <c r="N63">
        <f aca="true" t="shared" si="29" ref="N63:N68">E63+I63+K63+M63</f>
        <v>545</v>
      </c>
    </row>
    <row r="64" spans="2:14" ht="15">
      <c r="B64" s="10" t="s">
        <v>53</v>
      </c>
      <c r="C64" s="11">
        <v>260597</v>
      </c>
      <c r="D64" s="15">
        <v>10.1</v>
      </c>
      <c r="E64" s="17">
        <f t="shared" si="25"/>
        <v>75</v>
      </c>
      <c r="F64" s="19">
        <v>3</v>
      </c>
      <c r="G64" s="16" t="s">
        <v>24</v>
      </c>
      <c r="H64" s="20">
        <v>24.2</v>
      </c>
      <c r="I64" s="11">
        <f t="shared" si="26"/>
        <v>75</v>
      </c>
      <c r="J64" s="11">
        <v>334</v>
      </c>
      <c r="K64" s="17">
        <f t="shared" si="27"/>
        <v>108</v>
      </c>
      <c r="L64" s="15">
        <v>23.89</v>
      </c>
      <c r="M64" s="17">
        <f t="shared" si="28"/>
        <v>96</v>
      </c>
      <c r="N64">
        <f t="shared" si="29"/>
        <v>354</v>
      </c>
    </row>
    <row r="65" spans="2:14" ht="15">
      <c r="B65" s="10" t="s">
        <v>54</v>
      </c>
      <c r="C65" s="11">
        <v>21098</v>
      </c>
      <c r="D65" s="15">
        <v>10</v>
      </c>
      <c r="E65" s="17">
        <f t="shared" si="25"/>
        <v>88</v>
      </c>
      <c r="F65" s="19">
        <v>3</v>
      </c>
      <c r="G65" s="16" t="s">
        <v>24</v>
      </c>
      <c r="H65" s="20">
        <v>23.3</v>
      </c>
      <c r="I65" s="11">
        <f t="shared" si="26"/>
        <v>79</v>
      </c>
      <c r="J65" s="11">
        <v>319</v>
      </c>
      <c r="K65" s="17">
        <f t="shared" si="27"/>
        <v>89</v>
      </c>
      <c r="L65" s="15">
        <v>19.98</v>
      </c>
      <c r="M65" s="17">
        <f t="shared" si="28"/>
        <v>66</v>
      </c>
      <c r="N65">
        <f t="shared" si="29"/>
        <v>322</v>
      </c>
    </row>
    <row r="66" spans="2:14" ht="15">
      <c r="B66" s="10" t="s">
        <v>56</v>
      </c>
      <c r="C66" s="11">
        <v>210599</v>
      </c>
      <c r="D66" s="15">
        <v>11</v>
      </c>
      <c r="E66" s="17">
        <f t="shared" si="25"/>
        <v>5</v>
      </c>
      <c r="F66" s="19">
        <v>3</v>
      </c>
      <c r="G66" s="16" t="s">
        <v>24</v>
      </c>
      <c r="H66" s="20">
        <v>22.2</v>
      </c>
      <c r="I66" s="11">
        <f t="shared" si="26"/>
        <v>84</v>
      </c>
      <c r="J66" s="11">
        <v>316</v>
      </c>
      <c r="K66" s="17">
        <f t="shared" si="27"/>
        <v>85</v>
      </c>
      <c r="L66" s="15">
        <v>18.47</v>
      </c>
      <c r="M66" s="17">
        <f t="shared" si="28"/>
        <v>55</v>
      </c>
      <c r="N66">
        <f t="shared" si="29"/>
        <v>229</v>
      </c>
    </row>
    <row r="67" spans="2:14" ht="15">
      <c r="B67" s="10" t="s">
        <v>57</v>
      </c>
      <c r="C67" s="11">
        <v>200199</v>
      </c>
      <c r="D67" s="15">
        <v>10.7</v>
      </c>
      <c r="E67" s="17">
        <f t="shared" si="25"/>
        <v>20</v>
      </c>
      <c r="F67" s="19">
        <v>3</v>
      </c>
      <c r="G67" s="16" t="s">
        <v>24</v>
      </c>
      <c r="H67" s="20">
        <v>41.8</v>
      </c>
      <c r="I67" s="11">
        <f t="shared" si="26"/>
        <v>15</v>
      </c>
      <c r="J67" s="11">
        <v>294</v>
      </c>
      <c r="K67" s="17">
        <f t="shared" si="27"/>
        <v>59</v>
      </c>
      <c r="L67" s="15">
        <v>25.16</v>
      </c>
      <c r="M67" s="17">
        <f t="shared" si="28"/>
        <v>106</v>
      </c>
      <c r="N67">
        <f t="shared" si="29"/>
        <v>200</v>
      </c>
    </row>
    <row r="68" spans="2:14" ht="15">
      <c r="B68" s="10" t="s">
        <v>55</v>
      </c>
      <c r="C68" s="11">
        <v>70498</v>
      </c>
      <c r="D68" s="15">
        <v>10.7</v>
      </c>
      <c r="E68" s="17">
        <f t="shared" si="25"/>
        <v>20</v>
      </c>
      <c r="F68" s="19">
        <v>3</v>
      </c>
      <c r="G68" s="16" t="s">
        <v>24</v>
      </c>
      <c r="H68" s="20">
        <v>30.9</v>
      </c>
      <c r="I68" s="11">
        <f t="shared" si="26"/>
        <v>47</v>
      </c>
      <c r="J68" s="11">
        <v>261</v>
      </c>
      <c r="K68" s="17">
        <f t="shared" si="27"/>
        <v>25</v>
      </c>
      <c r="L68" s="15">
        <v>16.65</v>
      </c>
      <c r="M68" s="17">
        <f t="shared" si="28"/>
        <v>42</v>
      </c>
      <c r="N68">
        <f t="shared" si="29"/>
        <v>134</v>
      </c>
    </row>
    <row r="70" spans="2:15" ht="12.75">
      <c r="B70" s="12" t="s">
        <v>26</v>
      </c>
      <c r="C70" s="1"/>
      <c r="D70" s="1"/>
      <c r="E70" s="1"/>
      <c r="F70" s="1"/>
      <c r="G70" s="2"/>
      <c r="H70" s="1"/>
      <c r="I70" s="1"/>
      <c r="J70" s="1"/>
      <c r="K70" s="14"/>
      <c r="L70" s="14"/>
      <c r="M70" s="13" t="s">
        <v>23</v>
      </c>
      <c r="N70" s="2"/>
      <c r="O70" s="2">
        <f>SUM(N71:N74)</f>
        <v>1826</v>
      </c>
    </row>
    <row r="71" spans="2:14" ht="15">
      <c r="B71" s="10" t="s">
        <v>58</v>
      </c>
      <c r="C71" s="11">
        <v>270198</v>
      </c>
      <c r="D71" s="15">
        <v>9.7</v>
      </c>
      <c r="E71" s="17">
        <f>IF(AND(D71&gt;0,D71&lt;11.26),ROUNDDOWN(58.015*(11.26-D71)^1.81,0),0)</f>
        <v>129</v>
      </c>
      <c r="F71" s="19">
        <v>3</v>
      </c>
      <c r="G71" s="16" t="s">
        <v>24</v>
      </c>
      <c r="H71" s="20">
        <v>21.9</v>
      </c>
      <c r="I71" s="11">
        <f>IF(AND(F71&gt;0,(F71*60+H71)&lt;235),ROUNDDOWN(0.13279*(235-(F71*60+H71))^1.85,0),0)</f>
        <v>86</v>
      </c>
      <c r="J71" s="11">
        <v>358</v>
      </c>
      <c r="K71" s="17">
        <f>IF(AND(J71&gt;210),ROUNDDOWN(0.14354*(J71-220)^1.4,0),0)</f>
        <v>142</v>
      </c>
      <c r="L71" s="15">
        <v>31.8</v>
      </c>
      <c r="M71" s="17">
        <f>IF(AND(L71&gt;10),ROUNDDOWN(5.33*(L71-10)^1.1,0),0)</f>
        <v>158</v>
      </c>
      <c r="N71">
        <f>E71+I71+K71+M71</f>
        <v>515</v>
      </c>
    </row>
    <row r="72" spans="2:14" ht="15">
      <c r="B72" s="10" t="s">
        <v>59</v>
      </c>
      <c r="C72" s="11">
        <v>250698</v>
      </c>
      <c r="D72" s="15">
        <v>10</v>
      </c>
      <c r="E72" s="17">
        <f>IF(AND(D72&gt;0,D72&lt;11.26),ROUNDDOWN(58.015*(11.26-D72)^1.81,0),0)</f>
        <v>88</v>
      </c>
      <c r="F72" s="19">
        <v>3</v>
      </c>
      <c r="G72" s="16" t="s">
        <v>24</v>
      </c>
      <c r="H72" s="20">
        <v>17.5</v>
      </c>
      <c r="I72" s="11">
        <f>IF(AND(F72&gt;0,(F72*60+H72)&lt;235),ROUNDDOWN(0.13279*(235-(F72*60+H72))^1.85,0),0)</f>
        <v>108</v>
      </c>
      <c r="J72" s="11">
        <v>352</v>
      </c>
      <c r="K72" s="17">
        <f>IF(AND(J72&gt;210),ROUNDDOWN(0.14354*(J72-220)^1.4,0),0)</f>
        <v>133</v>
      </c>
      <c r="L72" s="15">
        <v>29.18</v>
      </c>
      <c r="M72" s="17">
        <f>IF(AND(L72&gt;10),ROUNDDOWN(5.33*(L72-10)^1.1,0),0)</f>
        <v>137</v>
      </c>
      <c r="N72">
        <f>E72+I72+K72+M72</f>
        <v>466</v>
      </c>
    </row>
    <row r="73" spans="2:14" ht="15">
      <c r="B73" s="10" t="s">
        <v>60</v>
      </c>
      <c r="C73" s="11">
        <v>31098</v>
      </c>
      <c r="D73" s="15">
        <v>10.2</v>
      </c>
      <c r="E73" s="17">
        <f>IF(AND(D73&gt;0,D73&lt;11.26),ROUNDDOWN(58.015*(11.26-D73)^1.81,0),0)</f>
        <v>64</v>
      </c>
      <c r="F73" s="19">
        <v>3</v>
      </c>
      <c r="G73" s="16" t="s">
        <v>24</v>
      </c>
      <c r="H73" s="20">
        <v>23.1</v>
      </c>
      <c r="I73" s="11">
        <f>IF(AND(F73&gt;0,(F73*60+H73)&lt;235),ROUNDDOWN(0.13279*(235-(F73*60+H73))^1.85,0),0)</f>
        <v>80</v>
      </c>
      <c r="J73" s="11">
        <v>352</v>
      </c>
      <c r="K73" s="17">
        <f>IF(AND(J73&gt;210),ROUNDDOWN(0.14354*(J73-220)^1.4,0),0)</f>
        <v>133</v>
      </c>
      <c r="L73" s="15">
        <v>30.31</v>
      </c>
      <c r="M73" s="17">
        <f>IF(AND(L73&gt;10),ROUNDDOWN(5.33*(L73-10)^1.1,0),0)</f>
        <v>146</v>
      </c>
      <c r="N73">
        <f>E73+I73+K73+M73</f>
        <v>423</v>
      </c>
    </row>
    <row r="74" spans="2:14" ht="15">
      <c r="B74" s="10" t="s">
        <v>61</v>
      </c>
      <c r="C74" s="11">
        <v>170399</v>
      </c>
      <c r="D74" s="15">
        <v>9.9</v>
      </c>
      <c r="E74" s="17">
        <f>IF(AND(D74&gt;0,D74&lt;11.26),ROUNDDOWN(58.015*(11.26-D74)^1.81,0),0)</f>
        <v>101</v>
      </c>
      <c r="F74" s="19">
        <v>3</v>
      </c>
      <c r="G74" s="16" t="s">
        <v>24</v>
      </c>
      <c r="H74" s="20">
        <v>16.1</v>
      </c>
      <c r="I74" s="11">
        <f>IF(AND(F74&gt;0,(F74*60+H74)&lt;235),ROUNDDOWN(0.13279*(235-(F74*60+H74))^1.85,0),0)</f>
        <v>116</v>
      </c>
      <c r="J74" s="11">
        <v>306</v>
      </c>
      <c r="K74" s="17">
        <f>IF(AND(J74&gt;210),ROUNDDOWN(0.14354*(J74-220)^1.4,0),0)</f>
        <v>73</v>
      </c>
      <c r="L74" s="15">
        <v>28.5</v>
      </c>
      <c r="M74" s="17">
        <f>IF(AND(L74&gt;10),ROUNDDOWN(5.33*(L74-10)^1.1,0),0)</f>
        <v>132</v>
      </c>
      <c r="N74">
        <f>E74+I74+K74+M74</f>
        <v>422</v>
      </c>
    </row>
    <row r="75" ht="15">
      <c r="E75" s="17"/>
    </row>
    <row r="76" spans="2:15" ht="12.75">
      <c r="B76" s="12" t="s">
        <v>25</v>
      </c>
      <c r="C76" s="1"/>
      <c r="D76" s="1"/>
      <c r="E76" s="1"/>
      <c r="F76" s="1"/>
      <c r="G76" s="2"/>
      <c r="H76" s="1"/>
      <c r="I76" s="1"/>
      <c r="J76" s="1"/>
      <c r="K76" s="14"/>
      <c r="L76" s="14"/>
      <c r="M76" s="13" t="s">
        <v>23</v>
      </c>
      <c r="N76" s="2"/>
      <c r="O76" s="2">
        <f>SUM(N77:N80)</f>
        <v>1162</v>
      </c>
    </row>
    <row r="77" spans="2:14" ht="15">
      <c r="B77" s="10" t="s">
        <v>69</v>
      </c>
      <c r="C77" s="11">
        <v>30797</v>
      </c>
      <c r="D77" s="15">
        <v>9.9</v>
      </c>
      <c r="E77" s="17">
        <f>IF(AND(D77&gt;0,D77&lt;11.26),ROUNDDOWN(58.015*(11.26-D77)^1.81,0),0)</f>
        <v>101</v>
      </c>
      <c r="F77" s="19">
        <v>3</v>
      </c>
      <c r="G77" s="16" t="s">
        <v>24</v>
      </c>
      <c r="H77" s="20">
        <v>24.1</v>
      </c>
      <c r="I77" s="11">
        <f>IF(AND(F77&gt;0,(F77*60+H77)&lt;235),ROUNDDOWN(0.13279*(235-(F77*60+H77))^1.85,0),0)</f>
        <v>75</v>
      </c>
      <c r="J77" s="11">
        <v>344</v>
      </c>
      <c r="K77" s="17">
        <f>IF(AND(J77&gt;210),ROUNDDOWN(0.14354*(J77-220)^1.4,0),0)</f>
        <v>122</v>
      </c>
      <c r="L77" s="15">
        <v>35.58</v>
      </c>
      <c r="M77" s="17">
        <f>IF(AND(L77&gt;10),ROUNDDOWN(5.33*(L77-10)^1.1,0),0)</f>
        <v>188</v>
      </c>
      <c r="N77">
        <f>E77+I77+K77+M77</f>
        <v>486</v>
      </c>
    </row>
    <row r="78" spans="2:14" ht="15">
      <c r="B78" s="10" t="s">
        <v>70</v>
      </c>
      <c r="C78" s="11">
        <v>50399</v>
      </c>
      <c r="D78" s="15">
        <v>10.5</v>
      </c>
      <c r="E78" s="17">
        <f>IF(AND(D78&gt;0,D78&lt;11.26),ROUNDDOWN(58.015*(11.26-D78)^1.81,0),0)</f>
        <v>35</v>
      </c>
      <c r="F78" s="19">
        <v>3</v>
      </c>
      <c r="G78" s="16" t="s">
        <v>24</v>
      </c>
      <c r="H78" s="20">
        <v>25.2</v>
      </c>
      <c r="I78" s="11">
        <f>IF(AND(F78&gt;0,(F78*60+H78)&lt;235),ROUNDDOWN(0.13279*(235-(F78*60+H78))^1.85,0),0)</f>
        <v>70</v>
      </c>
      <c r="J78" s="11">
        <v>306</v>
      </c>
      <c r="K78" s="17">
        <f>IF(AND(J78&gt;210),ROUNDDOWN(0.14354*(J78-220)^1.4,0),0)</f>
        <v>73</v>
      </c>
      <c r="L78" s="15">
        <v>27.09</v>
      </c>
      <c r="M78" s="17">
        <f>IF(AND(L78&gt;10),ROUNDDOWN(5.33*(L78-10)^1.1,0),0)</f>
        <v>120</v>
      </c>
      <c r="N78">
        <f>E78+I78+K78+M78</f>
        <v>298</v>
      </c>
    </row>
    <row r="79" spans="2:14" ht="15">
      <c r="B79" s="10" t="s">
        <v>68</v>
      </c>
      <c r="C79" s="11">
        <v>110897</v>
      </c>
      <c r="D79" s="15">
        <v>10.6</v>
      </c>
      <c r="E79" s="17">
        <f>IF(AND(D79&gt;0,D79&lt;11.26),ROUNDDOWN(58.015*(11.26-D79)^1.81,0),0)</f>
        <v>27</v>
      </c>
      <c r="F79" s="19">
        <v>3</v>
      </c>
      <c r="G79" s="16" t="s">
        <v>24</v>
      </c>
      <c r="H79" s="20">
        <v>22.7</v>
      </c>
      <c r="I79" s="11">
        <f>IF(AND(F79&gt;0,(F79*60+H79)&lt;235),ROUNDDOWN(0.13279*(235-(F79*60+H79))^1.85,0),0)</f>
        <v>82</v>
      </c>
      <c r="J79" s="11">
        <v>316</v>
      </c>
      <c r="K79" s="17">
        <f>IF(AND(J79&gt;210),ROUNDDOWN(0.14354*(J79-220)^1.4,0),0)</f>
        <v>85</v>
      </c>
      <c r="L79" s="15">
        <v>22.26</v>
      </c>
      <c r="M79" s="17">
        <f>IF(AND(L79&gt;10),ROUNDDOWN(5.33*(L79-10)^1.1,0),0)</f>
        <v>83</v>
      </c>
      <c r="N79">
        <f>E79+I79+K79+M79</f>
        <v>277</v>
      </c>
    </row>
    <row r="80" spans="2:14" ht="15">
      <c r="B80" s="10" t="s">
        <v>71</v>
      </c>
      <c r="C80" s="11">
        <v>40200</v>
      </c>
      <c r="D80" s="15">
        <v>11.3</v>
      </c>
      <c r="E80" s="17">
        <f>IF(AND(D80&gt;0,D80&lt;11.26),ROUNDDOWN(58.015*(11.26-D80)^1.81,0),0)</f>
        <v>0</v>
      </c>
      <c r="F80" s="19">
        <v>4</v>
      </c>
      <c r="G80" s="16" t="s">
        <v>24</v>
      </c>
      <c r="H80" s="20">
        <v>6.7</v>
      </c>
      <c r="I80" s="11">
        <f>IF(AND(F80&gt;0,(F80*60+H80)&lt;235),ROUNDDOWN(0.13279*(235-(F80*60+H80))^1.85,0),0)</f>
        <v>0</v>
      </c>
      <c r="J80" s="11">
        <v>283</v>
      </c>
      <c r="K80" s="17">
        <f>IF(AND(J80&gt;210),ROUNDDOWN(0.14354*(J80-220)^1.4,0),0)</f>
        <v>47</v>
      </c>
      <c r="L80" s="15">
        <v>18.31</v>
      </c>
      <c r="M80" s="17">
        <f>IF(AND(L80&gt;10),ROUNDDOWN(5.33*(L80-10)^1.1,0),0)</f>
        <v>54</v>
      </c>
      <c r="N80">
        <f>E80+I80+K80+M80</f>
        <v>101</v>
      </c>
    </row>
    <row r="82" spans="2:4" ht="13.5" thickBot="1">
      <c r="B82" s="10" t="s">
        <v>74</v>
      </c>
      <c r="C82" s="11"/>
      <c r="D82" s="11"/>
    </row>
    <row r="83" spans="1:4" ht="13.5" thickTop="1">
      <c r="A83" s="34"/>
      <c r="B83" s="35" t="s">
        <v>76</v>
      </c>
      <c r="C83" s="36" t="s">
        <v>77</v>
      </c>
      <c r="D83" s="37" t="s">
        <v>80</v>
      </c>
    </row>
    <row r="84" spans="1:4" ht="12.75">
      <c r="A84" s="38">
        <v>1</v>
      </c>
      <c r="B84" s="23" t="s">
        <v>26</v>
      </c>
      <c r="C84" s="22">
        <v>4</v>
      </c>
      <c r="D84" s="39">
        <v>1826</v>
      </c>
    </row>
    <row r="85" spans="1:4" ht="12.75">
      <c r="A85" s="38">
        <v>2</v>
      </c>
      <c r="B85" s="23" t="s">
        <v>82</v>
      </c>
      <c r="C85" s="22">
        <v>3</v>
      </c>
      <c r="D85" s="39">
        <v>1450</v>
      </c>
    </row>
    <row r="86" spans="1:4" ht="12.75">
      <c r="A86" s="38">
        <v>3</v>
      </c>
      <c r="B86" s="23" t="s">
        <v>25</v>
      </c>
      <c r="C86" s="22">
        <v>2</v>
      </c>
      <c r="D86" s="39">
        <v>1162</v>
      </c>
    </row>
    <row r="87" spans="1:4" ht="13.5" thickBot="1">
      <c r="A87" s="40">
        <v>4</v>
      </c>
      <c r="B87" s="41" t="s">
        <v>81</v>
      </c>
      <c r="C87" s="42">
        <v>1</v>
      </c>
      <c r="D87" s="43">
        <v>853</v>
      </c>
    </row>
    <row r="88" ht="13.5" thickTop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